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ow to use" sheetId="1" state="visible" r:id="rId3"/>
    <sheet name="Materials" sheetId="2" state="visible" r:id="rId4"/>
    <sheet name="Product cost" sheetId="3" state="visible" r:id="rId5"/>
    <sheet name="Pricing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<sst xmlns="http://schemas.openxmlformats.org/spreadsheetml/2006/main" count="84" uniqueCount="51">
  <si>
    <t xml:space="preserve">Product Cost + Pricing Calculator v2</t>
  </si>
  <si>
    <t xml:space="preserve">by Jack, the factory owner who gets AI · the exact method my own factory uses, packed into Excel</t>
  </si>
  <si>
    <t xml:space="preserve">① Fill [Materials] first: your usual raw materials and purchase prices. Fill once, reuse forever.</t>
  </si>
  <si>
    <t xml:space="preserve">② Then [Product cost]: per product, pick materials from the dropdown, enter quantities — true batch cost calculates itself (wastage included).</t>
  </si>
  <si>
    <t xml:space="preserve">③ Check [Pricing]: enter what you charge now — profit or loss, and what you should charge, instantly.</t>
  </si>
  <si>
    <t xml:space="preserve">One rule only: fill the yellow cells (blue text). Everything else calculates itself.</t>
  </si>
  <si>
    <t xml:space="preserve">Once these three sheets are filled, your costing is sorted. If you ever move to a system, this data goes straight in — no re-sorting.</t>
  </si>
  <si>
    <t xml:space="preserve">Want to see how the whole system runs? WhatsApp us: wa.me/601110779453</t>
  </si>
  <si>
    <t xml:space="preserve">Materials</t>
  </si>
  <si>
    <t xml:space="preserve">4 sample rows filled — replace with your own. When material prices rise, update here and every product cost follows automatically.</t>
  </si>
  <si>
    <t xml:space="preserve">Material</t>
  </si>
  <si>
    <t xml:space="preserve">Unit</t>
  </si>
  <si>
    <t xml:space="preserve">Purchase price (RM)</t>
  </si>
  <si>
    <t xml:space="preserve">Units per pack / drum</t>
  </si>
  <si>
    <t xml:space="preserve">→ Cost per unit (RM)</t>
  </si>
  <si>
    <t xml:space="preserve">Fish paste</t>
  </si>
  <si>
    <t xml:space="preserve">kg</t>
  </si>
  <si>
    <t xml:space="preserve">Flour</t>
  </si>
  <si>
    <t xml:space="preserve">Cooking oil</t>
  </si>
  <si>
    <t xml:space="preserve">Packaging bag</t>
  </si>
  <si>
    <t xml:space="preserve">pcs</t>
  </si>
  <si>
    <t xml:space="preserve">Product cost</t>
  </si>
  <si>
    <t xml:space="preserve">More products? Just copy this whole block downwards.</t>
  </si>
  <si>
    <t xml:space="preserve">Product name 1</t>
  </si>
  <si>
    <t xml:space="preserve">Original Lekor</t>
  </si>
  <si>
    <t xml:space="preserve">Material (dropdown)</t>
  </si>
  <si>
    <t xml:space="preserve">Qty (units)</t>
  </si>
  <si>
    <t xml:space="preserve">Cost per unit (auto)</t>
  </si>
  <si>
    <t xml:space="preserve">Subtotal (RM)</t>
  </si>
  <si>
    <t xml:space="preserve">Materials subtotal</t>
  </si>
  <si>
    <t xml:space="preserve">Packaging (this batch)</t>
  </si>
  <si>
    <t xml:space="preserve">Labour (this batch)</t>
  </si>
  <si>
    <t xml:space="preserve">Utilities / transport / others</t>
  </si>
  <si>
    <t xml:space="preserve">→ Total batch cost</t>
  </si>
  <si>
    <t xml:space="preserve">Units / packs made this batch</t>
  </si>
  <si>
    <t xml:space="preserve">Wastage / reject rate %</t>
  </si>
  <si>
    <t xml:space="preserve">→ Actually sellable (after wastage)</t>
  </si>
  <si>
    <t xml:space="preserve">→ True cost per unit</t>
  </si>
  <si>
    <t xml:space="preserve">Product name 2</t>
  </si>
  <si>
    <t xml:space="preserve">Product name 3</t>
  </si>
  <si>
    <t xml:space="preserve">Pricing</t>
  </si>
  <si>
    <t xml:space="preserve">Below 20% gross margin gets flagged as thin — in snacks / food, one price hike or one spoilt batch and you work for nothing.</t>
  </si>
  <si>
    <t xml:space="preserve">Product</t>
  </si>
  <si>
    <t xml:space="preserve">True cost / unit</t>
  </si>
  <si>
    <t xml:space="preserve">Your current price (RM)</t>
  </si>
  <si>
    <t xml:space="preserve">Profit / loss</t>
  </si>
  <si>
    <t xml:space="preserve">Gross margin</t>
  </si>
  <si>
    <t xml:space="preserve">Verdict</t>
  </si>
  <si>
    <t xml:space="preserve">Target gross margin</t>
  </si>
  <si>
    <t xml:space="preserve">→ Suggested price</t>
  </si>
  <si>
    <t xml:space="preserve">If you sell through distributors / wholesale: leave room for their margin (usually 20-30%). Distributor price ≈ retail price × (1 - distributor margin).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</si>
</sst>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#,##0.00"/>
    <numFmt numFmtId="166" formatCode="#,##0"/>
    <numFmt numFmtId="167" formatCode="#,##0.0000"/>
    <numFmt numFmtId="168" formatCode="0%"/>
    <numFmt numFmtId="169" formatCode="0.0%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A1733"/>
      <name val="Arial"/>
      <family val="0"/>
      <charset val="1"/>
    </font>
    <font>
      <sz val="10"/>
      <color rgb="FF6B6780"/>
      <name val="Arial"/>
      <family val="0"/>
      <charset val="1"/>
    </font>
    <font>
      <sz val="10"/>
      <color rgb="FF1A1733"/>
      <name val="Arial"/>
      <family val="0"/>
      <charset val="1"/>
    </font>
    <font>
      <b val="true"/>
      <sz val="11"/>
      <color rgb="FF4F46E5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1"/>
      <color rgb="FF1D4ED8"/>
      <name val="Arial"/>
      <family val="0"/>
      <charset val="1"/>
    </font>
    <font>
      <sz val="11"/>
      <color rgb="FF1A1733"/>
      <name val="Arial"/>
      <family val="0"/>
      <charset val="1"/>
    </font>
    <font>
      <b val="true"/>
      <sz val="10"/>
      <color rgb="FF1A1733"/>
      <name val="Arial"/>
      <family val="0"/>
      <charset val="1"/>
    </font>
    <font>
      <b val="true"/>
      <sz val="11"/>
      <color rgb="FF1A1733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4F46E5"/>
        <bgColor rgb="FF1D4ED8"/>
      </patternFill>
    </fill>
    <fill>
      <patternFill patternType="solid">
        <fgColor rgb="FFFFF2CC"/>
        <bgColor rgb="FFF7F6FC"/>
      </patternFill>
    </fill>
    <fill>
      <patternFill patternType="solid">
        <fgColor rgb="FFF7F6FC"/>
        <bgColor rgb="FFFFFFFF"/>
      </patternFill>
    </fill>
    <fill>
      <patternFill patternType="solid">
        <fgColor rgb="FFEDECFB"/>
        <bgColor rgb="FFF7F6F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9D7E8"/>
      </left>
      <right style="thin">
        <color rgb="FFD9D7E8"/>
      </right>
      <top style="thin">
        <color rgb="FFD9D7E8"/>
      </top>
      <bottom style="thin">
        <color rgb="FFD9D7E8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9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0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0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2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9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0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10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EDECFB"/>
      <rgbColor rgb="FF660066"/>
      <rgbColor rgb="FFFF8080"/>
      <rgbColor rgb="FF1D4ED8"/>
      <rgbColor rgb="FFD9D7E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7F6FC"/>
      <rgbColor rgb="FFCCFFCC"/>
      <rgbColor rgb="FFFFFF99"/>
      <rgbColor rgb="FF99CCFF"/>
      <rgbColor rgb="FFFF99CC"/>
      <rgbColor rgb="FFCC99FF"/>
      <rgbColor rgb="FFFFCC99"/>
      <rgbColor rgb="FF4F46E5"/>
      <rgbColor rgb="FF33CCCC"/>
      <rgbColor rgb="FF99CC00"/>
      <rgbColor rgb="FFFFCC00"/>
      <rgbColor rgb="FFFF9900"/>
      <rgbColor rgb="FFFF6600"/>
      <rgbColor rgb="FF6B6780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A17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1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100"/>
  </cols>
  <sheetData>
    <row r="2" customFormat="false" ht="19.7" hidden="false" customHeight="false" outlineLevel="0" collapsed="false">
      <c r="B2" s="1" t="s">
        <v>0</v>
      </c>
    </row>
    <row r="3" customFormat="false" ht="15" hidden="false" customHeight="false" outlineLevel="0" collapsed="false">
      <c r="B3" s="2" t="s">
        <v>1</v>
      </c>
    </row>
    <row r="5" customFormat="false" ht="15" hidden="false" customHeight="false" outlineLevel="0" collapsed="false">
      <c r="B5" s="3" t="s">
        <v>2</v>
      </c>
    </row>
    <row r="6" customFormat="false" ht="15" hidden="false" customHeight="false" outlineLevel="0" collapsed="false">
      <c r="B6" s="3" t="s">
        <v>3</v>
      </c>
    </row>
    <row r="7" customFormat="false" ht="15" hidden="false" customHeight="false" outlineLevel="0" collapsed="false">
      <c r="B7" s="3" t="s">
        <v>4</v>
      </c>
    </row>
    <row r="9" customFormat="false" ht="15" hidden="false" customHeight="false" outlineLevel="0" collapsed="false">
      <c r="B9" s="4" t="s">
        <v>5</v>
      </c>
    </row>
    <row r="11" customFormat="false" ht="30" hidden="false" customHeight="true" outlineLevel="0" collapsed="false">
      <c r="B11" s="5" t="s">
        <v>6</v>
      </c>
    </row>
    <row r="13" customFormat="false" ht="15" hidden="false" customHeight="false" outlineLevel="0" collapsed="false">
      <c r="B13" s="5" t="s">
        <v>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F2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5" topLeftCell="B6" activePane="bottomRight" state="frozen"/>
      <selection pane="topLeft" activeCell="A1" activeCellId="0" sqref="A1"/>
      <selection pane="topRight" activeCell="B1" activeCellId="0" sqref="B1"/>
      <selection pane="bottomLeft" activeCell="A6" activeCellId="0" sqref="A6"/>
      <selection pane="bottomRigh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24"/>
    <col collapsed="false" customWidth="true" hidden="false" outlineLevel="0" max="3" min="3" style="0" width="10"/>
    <col collapsed="false" customWidth="true" hidden="false" outlineLevel="0" max="4" min="4" style="0" width="16"/>
    <col collapsed="false" customWidth="true" hidden="false" outlineLevel="0" max="5" min="5" style="0" width="24"/>
    <col collapsed="false" customWidth="true" hidden="false" outlineLevel="0" max="6" min="6" style="0" width="20"/>
  </cols>
  <sheetData>
    <row r="2" customFormat="false" ht="19.7" hidden="false" customHeight="false" outlineLevel="0" collapsed="false">
      <c r="B2" s="1" t="s">
        <v>8</v>
      </c>
    </row>
    <row r="3" customFormat="false" ht="15" hidden="false" customHeight="false" outlineLevel="0" collapsed="false">
      <c r="B3" s="2" t="s">
        <v>9</v>
      </c>
    </row>
    <row r="5" customFormat="false" ht="27.75" hidden="false" customHeight="true" outlineLevel="0" collapsed="false">
      <c r="B5" s="6" t="s">
        <v>10</v>
      </c>
      <c r="C5" s="6" t="s">
        <v>11</v>
      </c>
      <c r="D5" s="6" t="s">
        <v>12</v>
      </c>
      <c r="E5" s="6" t="s">
        <v>13</v>
      </c>
      <c r="F5" s="6" t="s">
        <v>14</v>
      </c>
    </row>
    <row r="6" customFormat="false" ht="15" hidden="false" customHeight="false" outlineLevel="0" collapsed="false">
      <c r="B6" s="7" t="s">
        <v>15</v>
      </c>
      <c r="C6" s="7" t="s">
        <v>16</v>
      </c>
      <c r="D6" s="8" t="n">
        <v>180</v>
      </c>
      <c r="E6" s="9" t="n">
        <v>20</v>
      </c>
      <c r="F6" s="10" t="n">
        <f aca="false">IF(OR(C6="",D6="",E6=""),"",D6/E6)</f>
        <v>9</v>
      </c>
    </row>
    <row r="7" customFormat="false" ht="15" hidden="false" customHeight="false" outlineLevel="0" collapsed="false">
      <c r="B7" s="7" t="s">
        <v>17</v>
      </c>
      <c r="C7" s="7" t="s">
        <v>16</v>
      </c>
      <c r="D7" s="8" t="n">
        <v>55</v>
      </c>
      <c r="E7" s="9" t="n">
        <v>25</v>
      </c>
      <c r="F7" s="10" t="n">
        <f aca="false">IF(OR(C7="",D7="",E7=""),"",D7/E7)</f>
        <v>2.2</v>
      </c>
    </row>
    <row r="8" customFormat="false" ht="15" hidden="false" customHeight="false" outlineLevel="0" collapsed="false">
      <c r="B8" s="7" t="s">
        <v>18</v>
      </c>
      <c r="C8" s="7" t="s">
        <v>16</v>
      </c>
      <c r="D8" s="8" t="n">
        <v>160</v>
      </c>
      <c r="E8" s="9" t="n">
        <v>17</v>
      </c>
      <c r="F8" s="10" t="n">
        <f aca="false">IF(OR(C8="",D8="",E8=""),"",D8/E8)</f>
        <v>9.41176470588235</v>
      </c>
    </row>
    <row r="9" customFormat="false" ht="15" hidden="false" customHeight="false" outlineLevel="0" collapsed="false">
      <c r="B9" s="7" t="s">
        <v>19</v>
      </c>
      <c r="C9" s="7" t="s">
        <v>20</v>
      </c>
      <c r="D9" s="8" t="n">
        <v>30</v>
      </c>
      <c r="E9" s="9" t="n">
        <v>100</v>
      </c>
      <c r="F9" s="10" t="n">
        <f aca="false">IF(OR(C9="",D9="",E9=""),"",D9/E9)</f>
        <v>0.3</v>
      </c>
    </row>
    <row r="10" customFormat="false" ht="15" hidden="false" customHeight="false" outlineLevel="0" collapsed="false">
      <c r="B10" s="7"/>
      <c r="C10" s="7"/>
      <c r="D10" s="8"/>
      <c r="E10" s="9"/>
      <c r="F10" s="10" t="str">
        <f aca="false">IF(OR(C10="",D10="",E10=""),"",D10/E10)</f>
        <v/>
      </c>
    </row>
    <row r="11" customFormat="false" ht="15" hidden="false" customHeight="false" outlineLevel="0" collapsed="false">
      <c r="B11" s="7"/>
      <c r="C11" s="7"/>
      <c r="D11" s="8"/>
      <c r="E11" s="9"/>
      <c r="F11" s="10" t="str">
        <f aca="false">IF(OR(C11="",D11="",E11=""),"",D11/E11)</f>
        <v/>
      </c>
    </row>
    <row r="12" customFormat="false" ht="15" hidden="false" customHeight="false" outlineLevel="0" collapsed="false">
      <c r="B12" s="7"/>
      <c r="C12" s="7"/>
      <c r="D12" s="8"/>
      <c r="E12" s="9"/>
      <c r="F12" s="10" t="str">
        <f aca="false">IF(OR(C12="",D12="",E12=""),"",D12/E12)</f>
        <v/>
      </c>
    </row>
    <row r="13" customFormat="false" ht="15" hidden="false" customHeight="false" outlineLevel="0" collapsed="false">
      <c r="B13" s="7"/>
      <c r="C13" s="7"/>
      <c r="D13" s="8"/>
      <c r="E13" s="9"/>
      <c r="F13" s="10" t="str">
        <f aca="false">IF(OR(C13="",D13="",E13=""),"",D13/E13)</f>
        <v/>
      </c>
    </row>
    <row r="14" customFormat="false" ht="15" hidden="false" customHeight="false" outlineLevel="0" collapsed="false">
      <c r="B14" s="7"/>
      <c r="C14" s="7"/>
      <c r="D14" s="8"/>
      <c r="E14" s="9"/>
      <c r="F14" s="10" t="str">
        <f aca="false">IF(OR(C14="",D14="",E14=""),"",D14/E14)</f>
        <v/>
      </c>
    </row>
    <row r="15" customFormat="false" ht="15" hidden="false" customHeight="false" outlineLevel="0" collapsed="false">
      <c r="B15" s="7"/>
      <c r="C15" s="7"/>
      <c r="D15" s="8"/>
      <c r="E15" s="9"/>
      <c r="F15" s="10" t="str">
        <f aca="false">IF(OR(C15="",D15="",E15=""),"",D15/E15)</f>
        <v/>
      </c>
    </row>
    <row r="16" customFormat="false" ht="15" hidden="false" customHeight="false" outlineLevel="0" collapsed="false">
      <c r="B16" s="7"/>
      <c r="C16" s="7"/>
      <c r="D16" s="8"/>
      <c r="E16" s="9"/>
      <c r="F16" s="10" t="str">
        <f aca="false">IF(OR(C16="",D16="",E16=""),"",D16/E16)</f>
        <v/>
      </c>
    </row>
    <row r="17" customFormat="false" ht="15" hidden="false" customHeight="false" outlineLevel="0" collapsed="false">
      <c r="B17" s="7"/>
      <c r="C17" s="7"/>
      <c r="D17" s="8"/>
      <c r="E17" s="9"/>
      <c r="F17" s="10" t="str">
        <f aca="false">IF(OR(C17="",D17="",E17=""),"",D17/E17)</f>
        <v/>
      </c>
    </row>
    <row r="18" customFormat="false" ht="15" hidden="false" customHeight="false" outlineLevel="0" collapsed="false">
      <c r="B18" s="7"/>
      <c r="C18" s="7"/>
      <c r="D18" s="8"/>
      <c r="E18" s="9"/>
      <c r="F18" s="10" t="str">
        <f aca="false">IF(OR(C18="",D18="",E18=""),"",D18/E18)</f>
        <v/>
      </c>
    </row>
    <row r="19" customFormat="false" ht="15" hidden="false" customHeight="false" outlineLevel="0" collapsed="false">
      <c r="B19" s="7"/>
      <c r="C19" s="7"/>
      <c r="D19" s="8"/>
      <c r="E19" s="9"/>
      <c r="F19" s="10" t="str">
        <f aca="false">IF(OR(C19="",D19="",E19=""),"",D19/E19)</f>
        <v/>
      </c>
    </row>
    <row r="20" customFormat="false" ht="15" hidden="false" customHeight="false" outlineLevel="0" collapsed="false">
      <c r="B20" s="7"/>
      <c r="C20" s="7"/>
      <c r="D20" s="8"/>
      <c r="E20" s="9"/>
      <c r="F20" s="10" t="str">
        <f aca="false">IF(OR(C20="",D20="",E20=""),"",D20/E20)</f>
        <v/>
      </c>
    </row>
    <row r="21" customFormat="false" ht="15" hidden="false" customHeight="false" outlineLevel="0" collapsed="false">
      <c r="B21" s="7"/>
      <c r="C21" s="7"/>
      <c r="D21" s="8"/>
      <c r="E21" s="9"/>
      <c r="F21" s="10" t="str">
        <f aca="false">IF(OR(C21="",D21="",E21=""),"",D21/E21)</f>
        <v/>
      </c>
    </row>
    <row r="22" customFormat="false" ht="15" hidden="false" customHeight="false" outlineLevel="0" collapsed="false">
      <c r="B22" s="7"/>
      <c r="C22" s="7"/>
      <c r="D22" s="8"/>
      <c r="E22" s="9"/>
      <c r="F22" s="10" t="str">
        <f aca="false">IF(OR(C22="",D22="",E22=""),"",D22/E22)</f>
        <v/>
      </c>
    </row>
    <row r="23" customFormat="false" ht="15" hidden="false" customHeight="false" outlineLevel="0" collapsed="false">
      <c r="B23" s="7"/>
      <c r="C23" s="7"/>
      <c r="D23" s="8"/>
      <c r="E23" s="9"/>
      <c r="F23" s="10" t="str">
        <f aca="false">IF(OR(C23="",D23="",E23=""),"",D23/E23)</f>
        <v/>
      </c>
    </row>
    <row r="24" customFormat="false" ht="15" hidden="false" customHeight="false" outlineLevel="0" collapsed="false">
      <c r="B24" s="7"/>
      <c r="C24" s="7"/>
      <c r="D24" s="8"/>
      <c r="E24" s="9"/>
      <c r="F24" s="10" t="str">
        <f aca="false">IF(OR(C24="",D24="",E24=""),"",D24/E24)</f>
        <v/>
      </c>
    </row>
    <row r="25" customFormat="false" ht="15" hidden="false" customHeight="false" outlineLevel="0" collapsed="false">
      <c r="B25" s="7"/>
      <c r="C25" s="7"/>
      <c r="D25" s="8"/>
      <c r="E25" s="9"/>
      <c r="F25" s="10" t="str">
        <f aca="false">IF(OR(C25="",D25="",E25=""),"",D25/E25)</f>
        <v/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E7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30"/>
    <col collapsed="false" customWidth="true" hidden="false" outlineLevel="0" max="3" min="3" style="0" width="16"/>
    <col collapsed="false" customWidth="true" hidden="false" outlineLevel="0" max="4" min="4" style="0" width="20"/>
    <col collapsed="false" customWidth="true" hidden="false" outlineLevel="0" max="5" min="5" style="0" width="16"/>
  </cols>
  <sheetData>
    <row r="2" customFormat="false" ht="19.7" hidden="false" customHeight="false" outlineLevel="0" collapsed="false">
      <c r="B2" s="1" t="s">
        <v>21</v>
      </c>
    </row>
    <row r="3" customFormat="false" ht="15" hidden="false" customHeight="false" outlineLevel="0" collapsed="false">
      <c r="B3" s="2" t="s">
        <v>22</v>
      </c>
    </row>
    <row r="6" customFormat="false" ht="15" hidden="false" customHeight="false" outlineLevel="0" collapsed="false">
      <c r="B6" s="11" t="s">
        <v>23</v>
      </c>
      <c r="C6" s="7" t="s">
        <v>24</v>
      </c>
    </row>
    <row r="7" customFormat="false" ht="15" hidden="false" customHeight="false" outlineLevel="0" collapsed="false">
      <c r="B7" s="6" t="s">
        <v>25</v>
      </c>
      <c r="C7" s="6" t="s">
        <v>26</v>
      </c>
      <c r="D7" s="6" t="s">
        <v>27</v>
      </c>
      <c r="E7" s="6" t="s">
        <v>28</v>
      </c>
    </row>
    <row r="8" customFormat="false" ht="15" hidden="false" customHeight="false" outlineLevel="0" collapsed="false">
      <c r="B8" s="7" t="s">
        <v>15</v>
      </c>
      <c r="C8" s="8" t="n">
        <v>12</v>
      </c>
      <c r="D8" s="10" t="n">
        <f aca="false">IF($B8="","",IFERROR(VLOOKUP($B8,Materials!$B$6:$F$25,5,0),"Not found"))</f>
        <v>9</v>
      </c>
      <c r="E8" s="12" t="n">
        <f aca="false">IF(OR($B8="",$C8=""),"",IFERROR($C8*$D8,""))</f>
        <v>108</v>
      </c>
    </row>
    <row r="9" customFormat="false" ht="15" hidden="false" customHeight="false" outlineLevel="0" collapsed="false">
      <c r="B9" s="7" t="s">
        <v>17</v>
      </c>
      <c r="C9" s="8" t="n">
        <v>8</v>
      </c>
      <c r="D9" s="10" t="n">
        <f aca="false">IF($B9="","",IFERROR(VLOOKUP($B9,Materials!$B$6:$F$25,5,0),"Not found"))</f>
        <v>2.2</v>
      </c>
      <c r="E9" s="12" t="n">
        <f aca="false">IF(OR($B9="",$C9=""),"",IFERROR($C9*$D9,""))</f>
        <v>17.6</v>
      </c>
    </row>
    <row r="10" customFormat="false" ht="15" hidden="false" customHeight="false" outlineLevel="0" collapsed="false">
      <c r="B10" s="7" t="s">
        <v>18</v>
      </c>
      <c r="C10" s="8" t="n">
        <v>2</v>
      </c>
      <c r="D10" s="10" t="n">
        <f aca="false">IF($B10="","",IFERROR(VLOOKUP($B10,Materials!$B$6:$F$25,5,0),"Not found"))</f>
        <v>9.41176470588235</v>
      </c>
      <c r="E10" s="12" t="n">
        <f aca="false">IF(OR($B10="",$C10=""),"",IFERROR($C10*$D10,""))</f>
        <v>18.8235294117647</v>
      </c>
    </row>
    <row r="11" customFormat="false" ht="15" hidden="false" customHeight="false" outlineLevel="0" collapsed="false">
      <c r="B11" s="7" t="s">
        <v>19</v>
      </c>
      <c r="C11" s="8" t="n">
        <v>200</v>
      </c>
      <c r="D11" s="10" t="n">
        <f aca="false">IF($B11="","",IFERROR(VLOOKUP($B11,Materials!$B$6:$F$25,5,0),"Not found"))</f>
        <v>0.3</v>
      </c>
      <c r="E11" s="12" t="n">
        <f aca="false">IF(OR($B11="",$C11=""),"",IFERROR($C11*$D11,""))</f>
        <v>60</v>
      </c>
    </row>
    <row r="12" customFormat="false" ht="15" hidden="false" customHeight="false" outlineLevel="0" collapsed="false">
      <c r="B12" s="7"/>
      <c r="C12" s="8"/>
      <c r="D12" s="10" t="str">
        <f aca="false">IF($B12="","",IFERROR(VLOOKUP($B12,Materials!$B$6:$F$25,5,0),"Not found"))</f>
        <v/>
      </c>
      <c r="E12" s="12" t="str">
        <f aca="false">IF(OR($B12="",$C12=""),"",IFERROR($C12*$D12,""))</f>
        <v/>
      </c>
    </row>
    <row r="13" customFormat="false" ht="15" hidden="false" customHeight="false" outlineLevel="0" collapsed="false">
      <c r="B13" s="7"/>
      <c r="C13" s="8"/>
      <c r="D13" s="10" t="str">
        <f aca="false">IF($B13="","",IFERROR(VLOOKUP($B13,Materials!$B$6:$F$25,5,0),"Not found"))</f>
        <v/>
      </c>
      <c r="E13" s="12" t="str">
        <f aca="false">IF(OR($B13="",$C13=""),"",IFERROR($C13*$D13,""))</f>
        <v/>
      </c>
    </row>
    <row r="14" customFormat="false" ht="15" hidden="false" customHeight="false" outlineLevel="0" collapsed="false">
      <c r="B14" s="7"/>
      <c r="C14" s="8"/>
      <c r="D14" s="10" t="str">
        <f aca="false">IF($B14="","",IFERROR(VLOOKUP($B14,Materials!$B$6:$F$25,5,0),"Not found"))</f>
        <v/>
      </c>
      <c r="E14" s="12" t="str">
        <f aca="false">IF(OR($B14="",$C14=""),"",IFERROR($C14*$D14,""))</f>
        <v/>
      </c>
    </row>
    <row r="15" customFormat="false" ht="15" hidden="false" customHeight="false" outlineLevel="0" collapsed="false">
      <c r="B15" s="7"/>
      <c r="C15" s="8"/>
      <c r="D15" s="10" t="str">
        <f aca="false">IF($B15="","",IFERROR(VLOOKUP($B15,Materials!$B$6:$F$25,5,0),"Not found"))</f>
        <v/>
      </c>
      <c r="E15" s="12" t="str">
        <f aca="false">IF(OR($B15="",$C15=""),"",IFERROR($C15*$D15,""))</f>
        <v/>
      </c>
    </row>
    <row r="16" customFormat="false" ht="15" hidden="false" customHeight="false" outlineLevel="0" collapsed="false">
      <c r="B16" s="13" t="s">
        <v>29</v>
      </c>
      <c r="E16" s="14" t="n">
        <f aca="false">SUM(E8:E15)</f>
        <v>204.423529411765</v>
      </c>
    </row>
    <row r="17" customFormat="false" ht="15" hidden="false" customHeight="false" outlineLevel="0" collapsed="false">
      <c r="B17" s="3" t="s">
        <v>30</v>
      </c>
      <c r="C17" s="8" t="n">
        <v>40</v>
      </c>
    </row>
    <row r="18" customFormat="false" ht="15" hidden="false" customHeight="false" outlineLevel="0" collapsed="false">
      <c r="B18" s="3" t="s">
        <v>31</v>
      </c>
      <c r="C18" s="8" t="n">
        <v>150</v>
      </c>
    </row>
    <row r="19" customFormat="false" ht="15" hidden="false" customHeight="false" outlineLevel="0" collapsed="false">
      <c r="B19" s="3" t="s">
        <v>32</v>
      </c>
      <c r="C19" s="8" t="n">
        <v>30</v>
      </c>
    </row>
    <row r="20" customFormat="false" ht="15" hidden="false" customHeight="false" outlineLevel="0" collapsed="false">
      <c r="B20" s="13" t="s">
        <v>33</v>
      </c>
      <c r="C20" s="14" t="n">
        <f aca="false">SUM(E16,C17:C19)</f>
        <v>424.423529411765</v>
      </c>
    </row>
    <row r="21" customFormat="false" ht="15" hidden="false" customHeight="false" outlineLevel="0" collapsed="false">
      <c r="B21" s="3" t="s">
        <v>34</v>
      </c>
      <c r="C21" s="9" t="n">
        <v>200</v>
      </c>
    </row>
    <row r="22" customFormat="false" ht="15" hidden="false" customHeight="false" outlineLevel="0" collapsed="false">
      <c r="B22" s="3" t="s">
        <v>35</v>
      </c>
      <c r="C22" s="15" t="n">
        <v>0.05</v>
      </c>
    </row>
    <row r="23" customFormat="false" ht="15" hidden="false" customHeight="false" outlineLevel="0" collapsed="false">
      <c r="B23" s="3" t="s">
        <v>36</v>
      </c>
      <c r="C23" s="16" t="n">
        <f aca="false">IF(C21="","",ROUND(C21*(1-IF(C22="",0,C22)),0))</f>
        <v>190</v>
      </c>
    </row>
    <row r="24" customFormat="false" ht="15" hidden="false" customHeight="false" outlineLevel="0" collapsed="false">
      <c r="B24" s="13" t="s">
        <v>37</v>
      </c>
      <c r="C24" s="14" t="n">
        <f aca="false">IFERROR(IF(C23="","",C20/C23),"")</f>
        <v>2.2338080495356</v>
      </c>
    </row>
    <row r="30" customFormat="false" ht="15" hidden="false" customHeight="false" outlineLevel="0" collapsed="false">
      <c r="B30" s="11" t="s">
        <v>38</v>
      </c>
      <c r="C30" s="7"/>
    </row>
    <row r="31" customFormat="false" ht="15" hidden="false" customHeight="false" outlineLevel="0" collapsed="false">
      <c r="B31" s="6" t="s">
        <v>25</v>
      </c>
      <c r="C31" s="6" t="s">
        <v>26</v>
      </c>
      <c r="D31" s="6" t="s">
        <v>27</v>
      </c>
      <c r="E31" s="6" t="s">
        <v>28</v>
      </c>
    </row>
    <row r="32" customFormat="false" ht="15" hidden="false" customHeight="false" outlineLevel="0" collapsed="false">
      <c r="B32" s="7"/>
      <c r="C32" s="8"/>
      <c r="D32" s="10" t="str">
        <f aca="false">IF($B32="","",IFERROR(VLOOKUP($B32,Materials!$B$6:$F$25,5,0),"Not found"))</f>
        <v/>
      </c>
      <c r="E32" s="12" t="str">
        <f aca="false">IF(OR($B32="",$C32=""),"",IFERROR($C32*$D32,""))</f>
        <v/>
      </c>
    </row>
    <row r="33" customFormat="false" ht="15" hidden="false" customHeight="false" outlineLevel="0" collapsed="false">
      <c r="B33" s="7"/>
      <c r="C33" s="8"/>
      <c r="D33" s="10" t="str">
        <f aca="false">IF($B33="","",IFERROR(VLOOKUP($B33,Materials!$B$6:$F$25,5,0),"Not found"))</f>
        <v/>
      </c>
      <c r="E33" s="12" t="str">
        <f aca="false">IF(OR($B33="",$C33=""),"",IFERROR($C33*$D33,""))</f>
        <v/>
      </c>
    </row>
    <row r="34" customFormat="false" ht="15" hidden="false" customHeight="false" outlineLevel="0" collapsed="false">
      <c r="B34" s="7"/>
      <c r="C34" s="8"/>
      <c r="D34" s="10" t="str">
        <f aca="false">IF($B34="","",IFERROR(VLOOKUP($B34,Materials!$B$6:$F$25,5,0),"Not found"))</f>
        <v/>
      </c>
      <c r="E34" s="12" t="str">
        <f aca="false">IF(OR($B34="",$C34=""),"",IFERROR($C34*$D34,""))</f>
        <v/>
      </c>
    </row>
    <row r="35" customFormat="false" ht="15" hidden="false" customHeight="false" outlineLevel="0" collapsed="false">
      <c r="B35" s="7"/>
      <c r="C35" s="8"/>
      <c r="D35" s="10" t="str">
        <f aca="false">IF($B35="","",IFERROR(VLOOKUP($B35,Materials!$B$6:$F$25,5,0),"Not found"))</f>
        <v/>
      </c>
      <c r="E35" s="12" t="str">
        <f aca="false">IF(OR($B35="",$C35=""),"",IFERROR($C35*$D35,""))</f>
        <v/>
      </c>
    </row>
    <row r="36" customFormat="false" ht="15" hidden="false" customHeight="false" outlineLevel="0" collapsed="false">
      <c r="B36" s="7"/>
      <c r="C36" s="8"/>
      <c r="D36" s="10" t="str">
        <f aca="false">IF($B36="","",IFERROR(VLOOKUP($B36,Materials!$B$6:$F$25,5,0),"Not found"))</f>
        <v/>
      </c>
      <c r="E36" s="12" t="str">
        <f aca="false">IF(OR($B36="",$C36=""),"",IFERROR($C36*$D36,""))</f>
        <v/>
      </c>
    </row>
    <row r="37" customFormat="false" ht="15" hidden="false" customHeight="false" outlineLevel="0" collapsed="false">
      <c r="B37" s="7"/>
      <c r="C37" s="8"/>
      <c r="D37" s="10" t="str">
        <f aca="false">IF($B37="","",IFERROR(VLOOKUP($B37,Materials!$B$6:$F$25,5,0),"Not found"))</f>
        <v/>
      </c>
      <c r="E37" s="12" t="str">
        <f aca="false">IF(OR($B37="",$C37=""),"",IFERROR($C37*$D37,""))</f>
        <v/>
      </c>
    </row>
    <row r="38" customFormat="false" ht="15" hidden="false" customHeight="false" outlineLevel="0" collapsed="false">
      <c r="B38" s="7"/>
      <c r="C38" s="8"/>
      <c r="D38" s="10" t="str">
        <f aca="false">IF($B38="","",IFERROR(VLOOKUP($B38,Materials!$B$6:$F$25,5,0),"Not found"))</f>
        <v/>
      </c>
      <c r="E38" s="12" t="str">
        <f aca="false">IF(OR($B38="",$C38=""),"",IFERROR($C38*$D38,""))</f>
        <v/>
      </c>
    </row>
    <row r="39" customFormat="false" ht="15" hidden="false" customHeight="false" outlineLevel="0" collapsed="false">
      <c r="B39" s="7"/>
      <c r="C39" s="8"/>
      <c r="D39" s="10" t="str">
        <f aca="false">IF($B39="","",IFERROR(VLOOKUP($B39,Materials!$B$6:$F$25,5,0),"Not found"))</f>
        <v/>
      </c>
      <c r="E39" s="12" t="str">
        <f aca="false">IF(OR($B39="",$C39=""),"",IFERROR($C39*$D39,""))</f>
        <v/>
      </c>
    </row>
    <row r="40" customFormat="false" ht="15" hidden="false" customHeight="false" outlineLevel="0" collapsed="false">
      <c r="B40" s="13" t="s">
        <v>29</v>
      </c>
      <c r="E40" s="14" t="n">
        <f aca="false">SUM(E32:E39)</f>
        <v>0</v>
      </c>
    </row>
    <row r="41" customFormat="false" ht="15" hidden="false" customHeight="false" outlineLevel="0" collapsed="false">
      <c r="B41" s="3" t="s">
        <v>30</v>
      </c>
      <c r="C41" s="8"/>
    </row>
    <row r="42" customFormat="false" ht="15" hidden="false" customHeight="false" outlineLevel="0" collapsed="false">
      <c r="B42" s="3" t="s">
        <v>31</v>
      </c>
      <c r="C42" s="8"/>
    </row>
    <row r="43" customFormat="false" ht="15" hidden="false" customHeight="false" outlineLevel="0" collapsed="false">
      <c r="B43" s="3" t="s">
        <v>32</v>
      </c>
      <c r="C43" s="8"/>
    </row>
    <row r="44" customFormat="false" ht="15" hidden="false" customHeight="false" outlineLevel="0" collapsed="false">
      <c r="B44" s="13" t="s">
        <v>33</v>
      </c>
      <c r="C44" s="14" t="n">
        <f aca="false">SUM(E40,C41:C43)</f>
        <v>0</v>
      </c>
    </row>
    <row r="45" customFormat="false" ht="15" hidden="false" customHeight="false" outlineLevel="0" collapsed="false">
      <c r="B45" s="3" t="s">
        <v>34</v>
      </c>
      <c r="C45" s="9"/>
    </row>
    <row r="46" customFormat="false" ht="15" hidden="false" customHeight="false" outlineLevel="0" collapsed="false">
      <c r="B46" s="3" t="s">
        <v>35</v>
      </c>
      <c r="C46" s="15"/>
    </row>
    <row r="47" customFormat="false" ht="15" hidden="false" customHeight="false" outlineLevel="0" collapsed="false">
      <c r="B47" s="3" t="s">
        <v>36</v>
      </c>
      <c r="C47" s="16" t="str">
        <f aca="false">IF(C45="","",ROUND(C45*(1-IF(C46="",0,C46)),0))</f>
        <v/>
      </c>
    </row>
    <row r="48" customFormat="false" ht="15" hidden="false" customHeight="false" outlineLevel="0" collapsed="false">
      <c r="B48" s="13" t="s">
        <v>37</v>
      </c>
      <c r="C48" s="14" t="str">
        <f aca="false">IFERROR(IF(C47="","",C44/C47),"")</f>
        <v/>
      </c>
    </row>
    <row r="54" customFormat="false" ht="15" hidden="false" customHeight="false" outlineLevel="0" collapsed="false">
      <c r="B54" s="11" t="s">
        <v>39</v>
      </c>
      <c r="C54" s="7"/>
    </row>
    <row r="55" customFormat="false" ht="15" hidden="false" customHeight="false" outlineLevel="0" collapsed="false">
      <c r="B55" s="6" t="s">
        <v>25</v>
      </c>
      <c r="C55" s="6" t="s">
        <v>26</v>
      </c>
      <c r="D55" s="6" t="s">
        <v>27</v>
      </c>
      <c r="E55" s="6" t="s">
        <v>28</v>
      </c>
    </row>
    <row r="56" customFormat="false" ht="15" hidden="false" customHeight="false" outlineLevel="0" collapsed="false">
      <c r="B56" s="7"/>
      <c r="C56" s="8"/>
      <c r="D56" s="10" t="str">
        <f aca="false">IF($B56="","",IFERROR(VLOOKUP($B56,Materials!$B$6:$F$25,5,0),"Not found"))</f>
        <v/>
      </c>
      <c r="E56" s="12" t="str">
        <f aca="false">IF(OR($B56="",$C56=""),"",IFERROR($C56*$D56,""))</f>
        <v/>
      </c>
    </row>
    <row r="57" customFormat="false" ht="15" hidden="false" customHeight="false" outlineLevel="0" collapsed="false">
      <c r="B57" s="7"/>
      <c r="C57" s="8"/>
      <c r="D57" s="10" t="str">
        <f aca="false">IF($B57="","",IFERROR(VLOOKUP($B57,Materials!$B$6:$F$25,5,0),"Not found"))</f>
        <v/>
      </c>
      <c r="E57" s="12" t="str">
        <f aca="false">IF(OR($B57="",$C57=""),"",IFERROR($C57*$D57,""))</f>
        <v/>
      </c>
    </row>
    <row r="58" customFormat="false" ht="15" hidden="false" customHeight="false" outlineLevel="0" collapsed="false">
      <c r="B58" s="7"/>
      <c r="C58" s="8"/>
      <c r="D58" s="10" t="str">
        <f aca="false">IF($B58="","",IFERROR(VLOOKUP($B58,Materials!$B$6:$F$25,5,0),"Not found"))</f>
        <v/>
      </c>
      <c r="E58" s="12" t="str">
        <f aca="false">IF(OR($B58="",$C58=""),"",IFERROR($C58*$D58,""))</f>
        <v/>
      </c>
    </row>
    <row r="59" customFormat="false" ht="15" hidden="false" customHeight="false" outlineLevel="0" collapsed="false">
      <c r="B59" s="7"/>
      <c r="C59" s="8"/>
      <c r="D59" s="10" t="str">
        <f aca="false">IF($B59="","",IFERROR(VLOOKUP($B59,Materials!$B$6:$F$25,5,0),"Not found"))</f>
        <v/>
      </c>
      <c r="E59" s="12" t="str">
        <f aca="false">IF(OR($B59="",$C59=""),"",IFERROR($C59*$D59,""))</f>
        <v/>
      </c>
    </row>
    <row r="60" customFormat="false" ht="15" hidden="false" customHeight="false" outlineLevel="0" collapsed="false">
      <c r="B60" s="7"/>
      <c r="C60" s="8"/>
      <c r="D60" s="10" t="str">
        <f aca="false">IF($B60="","",IFERROR(VLOOKUP($B60,Materials!$B$6:$F$25,5,0),"Not found"))</f>
        <v/>
      </c>
      <c r="E60" s="12" t="str">
        <f aca="false">IF(OR($B60="",$C60=""),"",IFERROR($C60*$D60,""))</f>
        <v/>
      </c>
    </row>
    <row r="61" customFormat="false" ht="15" hidden="false" customHeight="false" outlineLevel="0" collapsed="false">
      <c r="B61" s="7"/>
      <c r="C61" s="8"/>
      <c r="D61" s="10" t="str">
        <f aca="false">IF($B61="","",IFERROR(VLOOKUP($B61,Materials!$B$6:$F$25,5,0),"Not found"))</f>
        <v/>
      </c>
      <c r="E61" s="12" t="str">
        <f aca="false">IF(OR($B61="",$C61=""),"",IFERROR($C61*$D61,""))</f>
        <v/>
      </c>
    </row>
    <row r="62" customFormat="false" ht="15" hidden="false" customHeight="false" outlineLevel="0" collapsed="false">
      <c r="B62" s="7"/>
      <c r="C62" s="8"/>
      <c r="D62" s="10" t="str">
        <f aca="false">IF($B62="","",IFERROR(VLOOKUP($B62,Materials!$B$6:$F$25,5,0),"Not found"))</f>
        <v/>
      </c>
      <c r="E62" s="12" t="str">
        <f aca="false">IF(OR($B62="",$C62=""),"",IFERROR($C62*$D62,""))</f>
        <v/>
      </c>
    </row>
    <row r="63" customFormat="false" ht="15" hidden="false" customHeight="false" outlineLevel="0" collapsed="false">
      <c r="B63" s="7"/>
      <c r="C63" s="8"/>
      <c r="D63" s="10" t="str">
        <f aca="false">IF($B63="","",IFERROR(VLOOKUP($B63,Materials!$B$6:$F$25,5,0),"Not found"))</f>
        <v/>
      </c>
      <c r="E63" s="12" t="str">
        <f aca="false">IF(OR($B63="",$C63=""),"",IFERROR($C63*$D63,""))</f>
        <v/>
      </c>
    </row>
    <row r="64" customFormat="false" ht="15" hidden="false" customHeight="false" outlineLevel="0" collapsed="false">
      <c r="B64" s="13" t="s">
        <v>29</v>
      </c>
      <c r="E64" s="14" t="n">
        <f aca="false">SUM(E56:E63)</f>
        <v>0</v>
      </c>
    </row>
    <row r="65" customFormat="false" ht="15" hidden="false" customHeight="false" outlineLevel="0" collapsed="false">
      <c r="B65" s="3" t="s">
        <v>30</v>
      </c>
      <c r="C65" s="8"/>
    </row>
    <row r="66" customFormat="false" ht="15" hidden="false" customHeight="false" outlineLevel="0" collapsed="false">
      <c r="B66" s="3" t="s">
        <v>31</v>
      </c>
      <c r="C66" s="8"/>
    </row>
    <row r="67" customFormat="false" ht="15" hidden="false" customHeight="false" outlineLevel="0" collapsed="false">
      <c r="B67" s="3" t="s">
        <v>32</v>
      </c>
      <c r="C67" s="8"/>
    </row>
    <row r="68" customFormat="false" ht="15" hidden="false" customHeight="false" outlineLevel="0" collapsed="false">
      <c r="B68" s="13" t="s">
        <v>33</v>
      </c>
      <c r="C68" s="14" t="n">
        <f aca="false">SUM(E64,C65:C67)</f>
        <v>0</v>
      </c>
    </row>
    <row r="69" customFormat="false" ht="15" hidden="false" customHeight="false" outlineLevel="0" collapsed="false">
      <c r="B69" s="3" t="s">
        <v>34</v>
      </c>
      <c r="C69" s="9"/>
    </row>
    <row r="70" customFormat="false" ht="15" hidden="false" customHeight="false" outlineLevel="0" collapsed="false">
      <c r="B70" s="3" t="s">
        <v>35</v>
      </c>
      <c r="C70" s="15"/>
    </row>
    <row r="71" customFormat="false" ht="15" hidden="false" customHeight="false" outlineLevel="0" collapsed="false">
      <c r="B71" s="3" t="s">
        <v>36</v>
      </c>
      <c r="C71" s="16" t="str">
        <f aca="false">IF(C69="","",ROUND(C69*(1-IF(C70="",0,C70)),0))</f>
        <v/>
      </c>
    </row>
    <row r="72" customFormat="false" ht="15" hidden="false" customHeight="false" outlineLevel="0" collapsed="false">
      <c r="B72" s="13" t="s">
        <v>37</v>
      </c>
      <c r="C72" s="14" t="str">
        <f aca="false">IFERROR(IF(C71="","",C68/C71),"")</f>
        <v/>
      </c>
    </row>
  </sheetData>
  <dataValidations count="1">
    <dataValidation allowBlank="true" errorStyle="stop" operator="between" showDropDown="false" showErrorMessage="false" showInputMessage="false" sqref="B8:B15 B32:B39 B56:B63" type="list">
      <formula1>Materials!$B$6:$B$25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I1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22"/>
    <col collapsed="false" customWidth="true" hidden="false" outlineLevel="0" max="3" min="3" style="0" width="16"/>
    <col collapsed="false" customWidth="true" hidden="false" outlineLevel="0" max="4" min="4" style="0" width="18"/>
    <col collapsed="false" customWidth="true" hidden="false" outlineLevel="0" max="5" min="5" style="0" width="12"/>
    <col collapsed="false" customWidth="true" hidden="false" outlineLevel="0" max="6" min="6" style="0" width="11"/>
    <col collapsed="false" customWidth="true" hidden="false" outlineLevel="0" max="9" min="7" style="0" width="16"/>
  </cols>
  <sheetData>
    <row r="2" customFormat="false" ht="19.7" hidden="false" customHeight="false" outlineLevel="0" collapsed="false">
      <c r="B2" s="1" t="s">
        <v>40</v>
      </c>
    </row>
    <row r="3" customFormat="false" ht="15" hidden="false" customHeight="false" outlineLevel="0" collapsed="false">
      <c r="B3" s="2" t="s">
        <v>41</v>
      </c>
    </row>
    <row r="5" customFormat="false" ht="27.75" hidden="false" customHeight="true" outlineLevel="0" collapsed="false">
      <c r="B5" s="6" t="s">
        <v>42</v>
      </c>
      <c r="C5" s="6" t="s">
        <v>43</v>
      </c>
      <c r="D5" s="6" t="s">
        <v>44</v>
      </c>
      <c r="E5" s="6" t="s">
        <v>45</v>
      </c>
      <c r="F5" s="6" t="s">
        <v>46</v>
      </c>
      <c r="G5" s="6" t="s">
        <v>47</v>
      </c>
      <c r="H5" s="6" t="s">
        <v>48</v>
      </c>
      <c r="I5" s="6" t="s">
        <v>49</v>
      </c>
    </row>
    <row r="6" customFormat="false" ht="15" hidden="false" customHeight="false" outlineLevel="0" collapsed="false">
      <c r="B6" s="17" t="str">
        <f aca="false">IF('Product cost'!C6="","",'Product cost'!C6)</f>
        <v>Original Lekor</v>
      </c>
      <c r="C6" s="12" t="n">
        <f aca="false">IF('Product cost'!C24="","",'Product cost'!C24)</f>
        <v>2.2338080495356</v>
      </c>
      <c r="D6" s="8" t="n">
        <v>5</v>
      </c>
      <c r="E6" s="12" t="n">
        <f aca="false">IF(OR(C6="",D6=""),"",D6-C6)</f>
        <v>2.7661919504644</v>
      </c>
      <c r="F6" s="18" t="n">
        <f aca="false">IF(OR(C6="",D6="",D6=0),"",(D6-C6)/D6)</f>
        <v>0.553238390092879</v>
      </c>
      <c r="G6" s="17" t="str">
        <f aca="false">IF(E6="","",IF(E6&lt;0,"⚠️ Selling at a loss!",IF(F6&lt;0.2,"Margin is thin","✅ OK")))</f>
        <v>✅ OK</v>
      </c>
      <c r="H6" s="15" t="n">
        <v>0.3</v>
      </c>
      <c r="I6" s="14" t="n">
        <f aca="false">IF(OR(C6="",H6=""),"",ROUND(C6/(1-H6),2))</f>
        <v>3.19</v>
      </c>
    </row>
    <row r="7" customFormat="false" ht="15" hidden="false" customHeight="false" outlineLevel="0" collapsed="false">
      <c r="B7" s="17" t="str">
        <f aca="false">IF('Product cost'!C30="","",'Product cost'!C30)</f>
        <v/>
      </c>
      <c r="C7" s="12" t="str">
        <f aca="false">IF('Product cost'!C48="","",'Product cost'!C48)</f>
        <v/>
      </c>
      <c r="D7" s="8"/>
      <c r="E7" s="12" t="str">
        <f aca="false">IF(OR(C7="",D7=""),"",D7-C7)</f>
        <v/>
      </c>
      <c r="F7" s="18" t="str">
        <f aca="false">IF(OR(C7="",D7="",D7=0),"",(D7-C7)/D7)</f>
        <v/>
      </c>
      <c r="G7" s="17" t="str">
        <f aca="false">IF(E7="","",IF(E7&lt;0,"⚠️ Selling at a loss!",IF(F7&lt;0.2,"Margin is thin","✅ OK")))</f>
        <v/>
      </c>
      <c r="H7" s="15" t="n">
        <v>0.3</v>
      </c>
      <c r="I7" s="14" t="str">
        <f aca="false">IF(OR(C7="",H7=""),"",ROUND(C7/(1-H7),2))</f>
        <v/>
      </c>
    </row>
    <row r="8" customFormat="false" ht="15" hidden="false" customHeight="false" outlineLevel="0" collapsed="false">
      <c r="B8" s="17" t="str">
        <f aca="false">IF('Product cost'!C54="","",'Product cost'!C54)</f>
        <v/>
      </c>
      <c r="C8" s="12" t="str">
        <f aca="false">IF('Product cost'!C72="","",'Product cost'!C72)</f>
        <v/>
      </c>
      <c r="D8" s="8"/>
      <c r="E8" s="12" t="str">
        <f aca="false">IF(OR(C8="",D8=""),"",D8-C8)</f>
        <v/>
      </c>
      <c r="F8" s="18" t="str">
        <f aca="false">IF(OR(C8="",D8="",D8=0),"",(D8-C8)/D8)</f>
        <v/>
      </c>
      <c r="G8" s="17" t="str">
        <f aca="false">IF(E8="","",IF(E8&lt;0,"⚠️ Selling at a loss!",IF(F8&lt;0.2,"Margin is thin","✅ OK")))</f>
        <v/>
      </c>
      <c r="H8" s="15" t="n">
        <v>0.3</v>
      </c>
      <c r="I8" s="14" t="str">
        <f aca="false">IF(OR(C8="",H8=""),"",ROUND(C8/(1-H8),2))</f>
        <v/>
      </c>
    </row>
    <row r="11" customFormat="false" ht="27.75" hidden="false" customHeight="true" outlineLevel="0" collapsed="false">
      <c r="B11" s="19" t="s">
        <v>50</v>
      </c>
      <c r="C11" s="19"/>
      <c r="D11" s="19"/>
      <c r="E11" s="19"/>
      <c r="F11" s="19"/>
      <c r="G11" s="19"/>
      <c r="H11" s="19"/>
      <c r="I11" s="19"/>
    </row>
    <row r="13" customFormat="false" ht="15" hidden="false" customHeight="true" outlineLevel="0" collapsed="false">
      <c r="B13" s="19" t="s">
        <v>7</v>
      </c>
      <c r="C13" s="19"/>
      <c r="D13" s="19"/>
      <c r="E13" s="19"/>
      <c r="F13" s="19"/>
      <c r="G13" s="19"/>
      <c r="H13" s="19"/>
      <c r="I13" s="19"/>
    </row>
  </sheetData>
  <mergeCells count="2">
    <mergeCell ref="B11:I11"/>
    <mergeCell ref="B13:I1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LibreOffice/26.2.4.2$Linux_AARCH64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2026-07-05T06:13:11Z</dcterms:created>
  <dc:creator>openpyxl</dc:creator>
  <dc:description/>
  <dc:language>en-US</dc:language>
  <cp:lastModifiedBy/>
  <dcterms:modified xsi:type="dcterms:W3CDTF">2026-07-05T06:13:11Z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